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9-017-073\condivisa\Condivisa\GARE 2022\APPALTI SPECIFICI SDA BENI ECONOMALI\DETERSIVI A RIDOTTO IMPATTO AMBIENTALE_365\4.indizione\4. Atti per START\"/>
    </mc:Choice>
  </mc:AlternateContent>
  <xr:revisionPtr revIDLastSave="0" documentId="8_{3EB9F3FA-C511-48EA-8F40-A1A9F2429D8D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Quadro economico lotto 1 " sheetId="2" r:id="rId1"/>
    <sheet name="SCHEDA OFFERTA lotto 1" sheetId="4" r:id="rId2"/>
    <sheet name="Foglio3" sheetId="6" r:id="rId3"/>
    <sheet name="Foglio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K20" i="2"/>
  <c r="K19" i="2"/>
  <c r="K21" i="2" s="1"/>
  <c r="K23" i="2" s="1"/>
  <c r="D14" i="4"/>
  <c r="D13" i="4"/>
  <c r="D12" i="4"/>
  <c r="D11" i="4"/>
  <c r="D9" i="4"/>
  <c r="D8" i="4"/>
  <c r="D7" i="4"/>
  <c r="D6" i="4"/>
  <c r="D5" i="4"/>
  <c r="D3" i="4"/>
  <c r="D10" i="4"/>
  <c r="K22" i="2" l="1"/>
  <c r="L34" i="2"/>
  <c r="L31" i="2"/>
  <c r="M10" i="2"/>
  <c r="M9" i="2"/>
  <c r="L8" i="2"/>
  <c r="L7" i="2"/>
  <c r="L6" i="2"/>
  <c r="L5" i="2"/>
  <c r="L4" i="2"/>
  <c r="M4" i="2" s="1"/>
  <c r="K37" i="2"/>
  <c r="K36" i="2"/>
  <c r="F36" i="2"/>
  <c r="K35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J14" i="2"/>
  <c r="K14" i="2" s="1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K9" i="2" s="1"/>
  <c r="F9" i="2"/>
  <c r="J8" i="2"/>
  <c r="K8" i="2" s="1"/>
  <c r="F8" i="2"/>
  <c r="J7" i="2"/>
  <c r="K7" i="2" s="1"/>
  <c r="F7" i="2"/>
  <c r="J6" i="2"/>
  <c r="K6" i="2" s="1"/>
  <c r="F6" i="2"/>
  <c r="J5" i="2"/>
  <c r="K5" i="2" s="1"/>
  <c r="F5" i="2"/>
  <c r="J4" i="2"/>
  <c r="K4" i="2" s="1"/>
  <c r="F4" i="2"/>
  <c r="K15" i="2" l="1"/>
  <c r="K16" i="2" l="1"/>
  <c r="K17" i="2" s="1"/>
</calcChain>
</file>

<file path=xl/sharedStrings.xml><?xml version="1.0" encoding="utf-8"?>
<sst xmlns="http://schemas.openxmlformats.org/spreadsheetml/2006/main" count="206" uniqueCount="145">
  <si>
    <t>consumi 2019</t>
  </si>
  <si>
    <t>importi 2019</t>
  </si>
  <si>
    <t>Prezzo listino attuale</t>
  </si>
  <si>
    <t>consumi 2021</t>
  </si>
  <si>
    <t>50313857</t>
  </si>
  <si>
    <t>PZ</t>
  </si>
  <si>
    <t>50313859</t>
  </si>
  <si>
    <t>50313860</t>
  </si>
  <si>
    <t>50313862</t>
  </si>
  <si>
    <t>50313863</t>
  </si>
  <si>
    <t>50313864</t>
  </si>
  <si>
    <t>50313867</t>
  </si>
  <si>
    <t>50313868</t>
  </si>
  <si>
    <t>50313870</t>
  </si>
  <si>
    <t>50313871</t>
  </si>
  <si>
    <t>50313872</t>
  </si>
  <si>
    <t>50313873</t>
  </si>
  <si>
    <t>50313874</t>
  </si>
  <si>
    <t>50313875</t>
  </si>
  <si>
    <t>50313934</t>
  </si>
  <si>
    <t>50318140</t>
  </si>
  <si>
    <t xml:space="preserve">LOTTO 1: detersivi/detergenti </t>
  </si>
  <si>
    <t>codice predecessore MAV</t>
  </si>
  <si>
    <t xml:space="preserve">descrizione </t>
  </si>
  <si>
    <t>caratteristiche tecniche</t>
  </si>
  <si>
    <t>U.M.</t>
  </si>
  <si>
    <t>U.M. GARA</t>
  </si>
  <si>
    <t>quantitativi quadriennali</t>
  </si>
  <si>
    <t>importi  totali IE</t>
  </si>
  <si>
    <t>certificato di conformità  xy</t>
  </si>
  <si>
    <t xml:space="preserve">etichetta </t>
  </si>
  <si>
    <t xml:space="preserve">campionatura </t>
  </si>
  <si>
    <t xml:space="preserve">DETERSIVO LIQUIDO C/AMMORBIDENTE PH NEUTRO </t>
  </si>
  <si>
    <t>Detergente con ammorbidente  per lavatrice, utilizzabile sia per il lavaggio manuale e automatico dei tessuti tanica da 5 LT.</t>
  </si>
  <si>
    <t>LT</t>
  </si>
  <si>
    <t xml:space="preserve">DETERSIVO LIQUIDO STOVIGLIE A MANO PIATTI 5KG </t>
  </si>
  <si>
    <t> Detergente stoviglie specifico per il lavaggio manuale delle stoviglie. Svolge un’energica azione sgrassante, detergente , rispettando l’epidermide delle mani. Flaconi da 5 lt</t>
  </si>
  <si>
    <t xml:space="preserve">ANTICALCARE </t>
  </si>
  <si>
    <t>Anticalcare per lavatrici, lavastoviglie, a bassa emissione di schiuma, non deve essere corrosivo per le parti metalliche, non deve rilasciare residui. Flacone da 10 lt.</t>
  </si>
  <si>
    <t xml:space="preserve">DETERGENTE LIQUIDO PAVIMENTI NEUTRO S/RISCIACQUO PAVIMENTI 5L </t>
  </si>
  <si>
    <t>Detergente neutro ad azione igienizzante per la pulizia di pavimenti. Non lascia aloni e non occorre risciacquare. Flaconi da 5 lt.</t>
  </si>
  <si>
    <t xml:space="preserve">DETERGENTE LIQUIDO SUPERFICI LAVABILI  MULTIUSO 750 ML </t>
  </si>
  <si>
    <t>Detergente neutro ad azione igienizzante per la pulizia di piastrelle e superfici lavabili . Non lascia aloni . Flacone da 750 ml</t>
  </si>
  <si>
    <t xml:space="preserve"> IPOCLORITO DI SODIO ATTIVO 5%-6%CANDEGGINA 5L</t>
  </si>
  <si>
    <t xml:space="preserve">ACQUA DEMINERALIZZATA TANICA 5 L </t>
  </si>
  <si>
    <t xml:space="preserve">VAPORIZZATORE ELETTRICO LIQUIDO INSETTICIDA ALLA CITRONELLA/EUCALIPTO  </t>
  </si>
  <si>
    <r>
      <rPr>
        <sz val="9"/>
        <color rgb="FF000000"/>
        <rFont val="Arial"/>
        <family val="2"/>
        <charset val="1"/>
      </rPr>
      <t xml:space="preserve">Diffusore elettrico per Ambiente tipo Citronella 200ml </t>
    </r>
    <r>
      <rPr>
        <sz val="9"/>
        <color rgb="FF0F1111"/>
        <rFont val="Arial"/>
        <family val="2"/>
        <charset val="1"/>
      </rPr>
      <t>Olio Essenziale Naturale</t>
    </r>
  </si>
  <si>
    <t>RICARICA LIQUIDA ECOLOGICA PER VAPORIZZATORE ELETTRICO 22ml ca</t>
  </si>
  <si>
    <t>Ricarica liquida ecologica ,flaconcino circa da 22 ml per vaporizzatore elettrico</t>
  </si>
  <si>
    <t>DETERSIVO IN POLVERE PER LAVASTOVIGLIE 500 ML</t>
  </si>
  <si>
    <t>Detersivo in polvere per lavastoviglie Ecologico. Formulato con ingredienti come il percarbonato che libera ossigeno attivo, deterge ed igienizza naturalmente ed acido citrico che rimuove le tracce di calcare . Confezione da 500 grammi, 40 dosi</t>
  </si>
  <si>
    <t>50317077-50337889</t>
  </si>
  <si>
    <t>ALCOOL ETILICO ROSATO DENATURATO 94% 1LT</t>
  </si>
  <si>
    <t xml:space="preserve">Alcool etilico completamente denaturato a 94°-  Alcol Etilico di ottima qualità, esente da inquinanti, di colore rosato per i formati da 1 Litro, . Ideale come detergente, igienizzante. Flacone da 1 lt. </t>
  </si>
  <si>
    <t>IMPORTO A BASE DI GARA</t>
  </si>
  <si>
    <t xml:space="preserve">Art. 106 </t>
  </si>
  <si>
    <t>Proroga 12 mesi</t>
  </si>
  <si>
    <t>Quadro economico totale IE</t>
  </si>
  <si>
    <t>PRODOTTI DA QUOTARE ma non presi in considerazione ai fini dell’aggiudicazione</t>
  </si>
  <si>
    <t>codice MAV</t>
  </si>
  <si>
    <t>SAPONE BUCATO A MANO LIQUIDO 750ml</t>
  </si>
  <si>
    <t>Sapone per il bucato a mano liquido, con protezione attiva di fibre e colori ed azione igienizzante a basse temperature. Disponibile nel formato da 750ml</t>
  </si>
  <si>
    <t>BRILLANTANTE PER STOVIGLIE 10 KG</t>
  </si>
  <si>
    <t>Brillantante additivo lavastoviglie . - Ridona brillantezza alle stoviglie dopo il lavaggio, garantisce una rapida asciugatura, evitando la formazione di macchie, aloni e striature.
Tanica da 10 kg</t>
  </si>
  <si>
    <t xml:space="preserve">CREMA DETERGENTE SUPERFICI DURE 500 ml </t>
  </si>
  <si>
    <r>
      <rPr>
        <sz val="9"/>
        <rFont val="Arial"/>
        <family val="2"/>
        <charset val="1"/>
      </rPr>
      <t xml:space="preserve">Crema detergente superfici dure, efficace contro lo sporco difficile ed incostrato. Ideale per la pulizia </t>
    </r>
    <r>
      <rPr>
        <sz val="9"/>
        <color rgb="FF333333"/>
        <rFont val="Arial"/>
        <family val="2"/>
        <charset val="1"/>
      </rPr>
      <t xml:space="preserve">di tutte le superfici dure lavabili di cucine, bagni, ambienti pubblici e ospedalieri
</t>
    </r>
    <r>
      <rPr>
        <sz val="9"/>
        <rFont val="Arial"/>
        <family val="2"/>
        <charset val="1"/>
      </rPr>
      <t>Acciaio
Laminato
Ceramica
Superfici smaltate
Sanitari
Piastrelle in plastica
Piani di lavoro
Piani cottura Non graffia e non intacca le superfici. Flaconi da 500ml</t>
    </r>
  </si>
  <si>
    <t>DETERGENTE LAVASCIUGA PAVIMENTI in gres porcellato lucido e opaco, ceramica, granito tanica 10LT</t>
  </si>
  <si>
    <t>Detergente lavasciuga per pavimenti in gres porcellanato lucido ed opaco, ceramica, granito e pietre silicee. Pulisce, igienizza e rimuove lo sporco, gli aloni e le patine calcaree dovute all'acqua domestica. Tanica da 10 l</t>
  </si>
  <si>
    <t>DETERGENTE VETRI C/SPRUZZATORE per auto 1LT</t>
  </si>
  <si>
    <t>Detergente Specifico per vetri e cristalli auto. Flacone con spruzzatore. Deterge, protegge e ridona lucentezza alle parti trattate eliminando lo sporco sgrassandone le superfici. Migliora lo scorrimento delle spazzole tergicristallo e genera uno speciale effetto barriera contro gli insetti. Liquido di altissima qualità che ridona lucentezza e brillantezza alle superfici trasparenti. Resiste nel tempo e non lascia aloni. Rende le superfici trattate brillanti ideale sia per interni che esterni.. Spruzzare sul vetro e strofinare con un panno asciutto. Flacone da 1 l</t>
  </si>
  <si>
    <t>DISINCROSTANTE FORNI E GRILL flacone con spruzzatore 750ML</t>
  </si>
  <si>
    <t>Disincrostante Forni e grill- Disincrostante alcalino per residui carbonizzati su forni, griglie e piastre di cottura, rimuove efficacemente incrostazioni di grasso ed oli. Flacone da 750 ml, dotato di spruzzo</t>
  </si>
  <si>
    <t>DISINCROSTANTE WC contro germi e batteri 700 ML</t>
  </si>
  <si>
    <t>Disincrostante WC , disinfettante contro calcare, germi e batteri che si annidano nelle incrostazioni lungo le pareti sotto il bordo del wc, ridona brillantezza. Flacone da 700 ml</t>
  </si>
  <si>
    <t xml:space="preserve">ALCOLNET detergente a base alcolica 10LT </t>
  </si>
  <si>
    <t>Detergente universale a base alcolica. Basato su una combinazione bilanciata di alcool e tensioattivi. Per la pulizia senza aloni di superfici dure, resistenti all'acqua. Adatto per l'utilizzo con lavasciuga, monospazzola e sistema mop. Gradevole e fresca profumazione. Tanica da 10 lt</t>
  </si>
  <si>
    <t xml:space="preserve">SALE CRISTAL RIGENERANTE MIELE IN CONF. DA 1,5KG </t>
  </si>
  <si>
    <t>Sale Crystal per lavastoviglie originale Miele con pastiglia igienizzante in confezione da 1 kg.  Usato con regolarita’ , consente al depuratore della lavastoviglie di funzionare correttamente, cioè di addolcire l'acqua in entrata e prevenire la formazione di calcare e depositi di magnesio sulle stoviglie e sulle parti meccaniche della macchina</t>
  </si>
  <si>
    <t>POS</t>
  </si>
  <si>
    <t>Descrizione</t>
  </si>
  <si>
    <t>Unità di misura*</t>
  </si>
  <si>
    <t xml:space="preserve">Quantità quadriennali richieste per unità di misura COLONNA C* </t>
  </si>
  <si>
    <t>Prezzo UNITARIO offerto Iva esclusa per unità di misura COLONNA C*</t>
  </si>
  <si>
    <t>Codice fornitore</t>
  </si>
  <si>
    <t>Codice produttore</t>
  </si>
  <si>
    <t>Denominazione prodotto (nome commerciale)</t>
  </si>
  <si>
    <t>A)</t>
  </si>
  <si>
    <t>1.1</t>
  </si>
  <si>
    <t>1.2</t>
  </si>
  <si>
    <t>DETERSIVO LIQUIDO STOVIGLIE A MANO PIATTI 5Lt</t>
  </si>
  <si>
    <t>1.3</t>
  </si>
  <si>
    <t>ANTICALCARE 10Lt</t>
  </si>
  <si>
    <t>1.4</t>
  </si>
  <si>
    <t>1.5</t>
  </si>
  <si>
    <t>DETERGENTE LIQUIDO SUPERFICI LAVABILI  MULTIUSO 750 ML</t>
  </si>
  <si>
    <t>1.6</t>
  </si>
  <si>
    <t>1.7</t>
  </si>
  <si>
    <t>ACQUA DEMINERALIZZATA TANICA 5 Lt</t>
  </si>
  <si>
    <t>1.8</t>
  </si>
  <si>
    <t>VAPORIZZATORE ELETTRICO + LIQUIDO</t>
  </si>
  <si>
    <t>1.9</t>
  </si>
  <si>
    <t xml:space="preserve">RICARICA LIQUIDA ECOLOGICA </t>
  </si>
  <si>
    <t>1.10</t>
  </si>
  <si>
    <t>1.11</t>
  </si>
  <si>
    <t>DETERGENTE LIQUIDO PAVIMENTI NEUTRO S/RISCIACQUO 5 Lt</t>
  </si>
  <si>
    <t>IPOCLORITO DI SODIO ATTIVO Flacone da 5 lt.</t>
  </si>
  <si>
    <t>PEZZO</t>
  </si>
  <si>
    <t>KG</t>
  </si>
  <si>
    <t>DETERSIVO IN POLVERE PER LAVASTOVIGLIE 500 grammi</t>
  </si>
  <si>
    <t>TOTALE   Iva esclusa per quantità quadriennali (ExD)*</t>
  </si>
  <si>
    <t>IMPORTO BASE DI GARA 1° fornitura Iva esclusa</t>
  </si>
  <si>
    <t xml:space="preserve">SCONTO PERCENTUALE OFFERTO </t>
  </si>
  <si>
    <t xml:space="preserve">SOMMA </t>
  </si>
  <si>
    <t>30% per incremento prezzi</t>
  </si>
  <si>
    <t>arr</t>
  </si>
  <si>
    <t>lotto 1: DETERSIVI, DETERGENTI DA QUOTARE</t>
  </si>
  <si>
    <t>1.12</t>
  </si>
  <si>
    <t>1.13</t>
  </si>
  <si>
    <t>1.14</t>
  </si>
  <si>
    <t>1.15</t>
  </si>
  <si>
    <t>DETERGENTE LAVASCIUGA PAVIMENTI tanica 10LT</t>
  </si>
  <si>
    <t>1.16</t>
  </si>
  <si>
    <t>1.17</t>
  </si>
  <si>
    <t>1.18</t>
  </si>
  <si>
    <t>1.19</t>
  </si>
  <si>
    <t>1.20</t>
  </si>
  <si>
    <t>B)</t>
  </si>
  <si>
    <t>Quantità ANNUALI</t>
  </si>
  <si>
    <t xml:space="preserve">Prezzo UNITARIO offerto Iva esclusa </t>
  </si>
  <si>
    <t>TOTALE Iva eclusa</t>
  </si>
  <si>
    <t>Unità di misura</t>
  </si>
  <si>
    <t>C)</t>
  </si>
  <si>
    <t>Prezzo unitario offerto Iva esclusa a PEZZO (TANICA-FLACONE)**</t>
  </si>
  <si>
    <t xml:space="preserve">** DATO DA INSERIRE ANCHE NEL TRACCIATO STANDARD </t>
  </si>
  <si>
    <t>TOTALE IVA ESCLUSA</t>
  </si>
  <si>
    <t>lotto 1:  SCONTO LISTINO: _________________________%_____________________________</t>
  </si>
  <si>
    <t>contratto 1° fornitore</t>
  </si>
  <si>
    <t>contratto 2° fornitore</t>
  </si>
  <si>
    <t>IMPORTO TOTALE 1° fornitura OFFERTO ***</t>
  </si>
  <si>
    <r>
      <t xml:space="preserve">DETERSIVO LIQUIDO </t>
    </r>
    <r>
      <rPr>
        <sz val="8"/>
        <rFont val="Garamond"/>
        <family val="1"/>
      </rPr>
      <t xml:space="preserve"> </t>
    </r>
    <r>
      <rPr>
        <sz val="8"/>
        <color rgb="FF000000"/>
        <rFont val="Garamond"/>
        <family val="1"/>
      </rPr>
      <t>CONCENTRATO  PH NEUTRO. Tanica 5 litri</t>
    </r>
  </si>
  <si>
    <t>AMMORBIDENTE TANICA 3/5 LT</t>
  </si>
  <si>
    <t xml:space="preserve">* LE COLONNE EVIDENZIATE IN GIALLO SONO DA CONSIDERARSI AI FINI DELL'AGGIUDICAZIONE. L'UNITA' DI MISURA DA INDICARE NEL TRACCIATO STANDARD E' IL PEZZO (FLACONE/TANICA) </t>
  </si>
  <si>
    <t>1.21</t>
  </si>
  <si>
    <t>lotto 1: DETERSIVI, DETERGENTI OGGETTO DI AGGIUDICAZIONE -  CIG MADRE:9726725B62</t>
  </si>
  <si>
    <t xml:space="preserve">***tale importo deve coincidere con il valore del totale di cui alla cella J15 o rientrare nei limiti di tolleranza consentiti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</si>
</sst>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0"/>
    <numFmt numFmtId="166" formatCode="0.0000"/>
    <numFmt numFmtId="167" formatCode="&quot;€ &quot;#,##0.00;[Red]&quot;-€ &quot;#,##0.00"/>
  </numFmts>
  <fonts count="23" x14ac:knownFonts="1">
    <font>
      <sz val="11"/>
      <color rgb="FF000000"/>
      <name val="Calibri"/>
      <family val="2"/>
      <charset val="1"/>
    </font>
    <font>
      <b/>
      <sz val="9"/>
      <color rgb="FFFFFFFF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0F1111"/>
      <name val="Arial"/>
      <family val="2"/>
      <charset val="1"/>
    </font>
    <font>
      <strike/>
      <sz val="11"/>
      <color rgb="FF000000"/>
      <name val="Calibri"/>
      <family val="2"/>
      <charset val="1"/>
    </font>
    <font>
      <strike/>
      <sz val="9"/>
      <color rgb="FF000000"/>
      <name val="Arial"/>
      <family val="2"/>
      <charset val="1"/>
    </font>
    <font>
      <b/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sz val="9"/>
      <color rgb="FF333333"/>
      <name val="Arial"/>
      <family val="2"/>
      <charset val="1"/>
    </font>
    <font>
      <sz val="11"/>
      <color rgb="FF000000"/>
      <name val="Calibri"/>
      <family val="2"/>
      <charset val="1"/>
    </font>
    <font>
      <b/>
      <sz val="8"/>
      <name val="Garamond"/>
      <family val="1"/>
    </font>
    <font>
      <sz val="10"/>
      <color indexed="8"/>
      <name val="Arial"/>
      <family val="2"/>
    </font>
    <font>
      <b/>
      <sz val="10"/>
      <name val="Garamond"/>
      <family val="1"/>
    </font>
    <font>
      <sz val="8"/>
      <color rgb="FF000000"/>
      <name val="Garamond"/>
      <family val="1"/>
    </font>
    <font>
      <sz val="8"/>
      <name val="Garamond"/>
      <family val="1"/>
    </font>
    <font>
      <b/>
      <sz val="12"/>
      <color rgb="FFFFFFFF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rgb="FF80808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4" fillId="0" borderId="0" applyBorder="0" applyProtection="0"/>
  </cellStyleXfs>
  <cellXfs count="92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0" fontId="7" fillId="0" borderId="0" xfId="0" applyFont="1"/>
    <xf numFmtId="49" fontId="8" fillId="4" borderId="1" xfId="0" applyNumberFormat="1" applyFont="1" applyFill="1" applyBorder="1" applyAlignment="1">
      <alignment horizontal="left" vertical="center"/>
    </xf>
    <xf numFmtId="2" fontId="2" fillId="4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3" borderId="0" xfId="0" applyFill="1"/>
    <xf numFmtId="0" fontId="9" fillId="3" borderId="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4" fontId="9" fillId="3" borderId="0" xfId="0" applyNumberFormat="1" applyFont="1" applyFill="1"/>
    <xf numFmtId="10" fontId="0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/>
    <xf numFmtId="0" fontId="10" fillId="0" borderId="0" xfId="0" applyFont="1"/>
    <xf numFmtId="0" fontId="0" fillId="0" borderId="0" xfId="0" applyAlignment="1">
      <alignment vertical="center"/>
    </xf>
    <xf numFmtId="2" fontId="3" fillId="4" borderId="1" xfId="0" applyNumberFormat="1" applyFont="1" applyFill="1" applyBorder="1" applyAlignment="1"/>
    <xf numFmtId="1" fontId="13" fillId="0" borderId="4" xfId="0" applyNumberFormat="1" applyFont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left" vertical="top" wrapText="1"/>
    </xf>
    <xf numFmtId="3" fontId="13" fillId="5" borderId="4" xfId="0" applyNumberFormat="1" applyFont="1" applyFill="1" applyBorder="1" applyAlignment="1">
      <alignment horizontal="left" vertical="top" wrapText="1"/>
    </xf>
    <xf numFmtId="1" fontId="13" fillId="0" borderId="4" xfId="0" applyNumberFormat="1" applyFont="1" applyBorder="1" applyAlignment="1">
      <alignment horizontal="left" vertical="top" wrapText="1"/>
    </xf>
    <xf numFmtId="1" fontId="13" fillId="0" borderId="5" xfId="0" applyNumberFormat="1" applyFont="1" applyBorder="1" applyAlignment="1">
      <alignment horizontal="left" vertical="top" wrapText="1"/>
    </xf>
    <xf numFmtId="166" fontId="13" fillId="5" borderId="7" xfId="2" applyNumberFormat="1" applyFont="1" applyFill="1" applyBorder="1" applyAlignment="1" applyProtection="1">
      <alignment horizontal="left" vertical="top" wrapText="1"/>
    </xf>
    <xf numFmtId="1" fontId="13" fillId="6" borderId="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0" fillId="0" borderId="6" xfId="0" applyBorder="1"/>
    <xf numFmtId="0" fontId="16" fillId="0" borderId="6" xfId="0" applyFont="1" applyBorder="1" applyAlignment="1">
      <alignment vertical="top" wrapText="1"/>
    </xf>
    <xf numFmtId="49" fontId="18" fillId="8" borderId="1" xfId="0" applyNumberFormat="1" applyFont="1" applyFill="1" applyBorder="1" applyAlignment="1">
      <alignment horizontal="center"/>
    </xf>
    <xf numFmtId="49" fontId="18" fillId="8" borderId="1" xfId="0" applyNumberFormat="1" applyFont="1" applyFill="1" applyBorder="1" applyAlignment="1">
      <alignment horizontal="center" wrapText="1"/>
    </xf>
    <xf numFmtId="49" fontId="1" fillId="8" borderId="1" xfId="0" applyNumberFormat="1" applyFont="1" applyFill="1" applyBorder="1" applyAlignment="1">
      <alignment horizontal="center" wrapText="1"/>
    </xf>
    <xf numFmtId="0" fontId="16" fillId="0" borderId="6" xfId="0" applyFont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9" fillId="0" borderId="0" xfId="0" applyFont="1"/>
    <xf numFmtId="3" fontId="13" fillId="0" borderId="3" xfId="0" applyNumberFormat="1" applyFont="1" applyBorder="1"/>
    <xf numFmtId="167" fontId="20" fillId="0" borderId="0" xfId="1" applyNumberFormat="1" applyFont="1" applyFill="1" applyBorder="1" applyAlignment="1" applyProtection="1">
      <alignment horizontal="center"/>
    </xf>
    <xf numFmtId="3" fontId="20" fillId="0" borderId="0" xfId="0" applyNumberFormat="1" applyFont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>
      <alignment horizontal="right"/>
    </xf>
    <xf numFmtId="10" fontId="0" fillId="0" borderId="0" xfId="0" applyNumberFormat="1" applyFont="1" applyFill="1" applyAlignment="1">
      <alignment horizontal="right"/>
    </xf>
    <xf numFmtId="4" fontId="9" fillId="0" borderId="0" xfId="0" applyNumberFormat="1" applyFont="1" applyFill="1"/>
    <xf numFmtId="3" fontId="20" fillId="0" borderId="0" xfId="0" applyNumberFormat="1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/>
    </xf>
    <xf numFmtId="1" fontId="13" fillId="0" borderId="4" xfId="0" applyNumberFormat="1" applyFont="1" applyBorder="1" applyAlignment="1">
      <alignment horizontal="left" vertical="center" wrapText="1"/>
    </xf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center"/>
    </xf>
    <xf numFmtId="0" fontId="0" fillId="5" borderId="11" xfId="0" applyFill="1" applyBorder="1"/>
    <xf numFmtId="0" fontId="22" fillId="0" borderId="0" xfId="0" applyFont="1" applyFill="1"/>
    <xf numFmtId="0" fontId="22" fillId="0" borderId="0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9" fillId="3" borderId="0" xfId="0" applyFont="1" applyFill="1" applyBorder="1" applyAlignment="1">
      <alignment horizontal="right"/>
    </xf>
    <xf numFmtId="10" fontId="0" fillId="0" borderId="0" xfId="0" applyNumberFormat="1" applyAlignment="1">
      <alignment horizontal="center"/>
    </xf>
    <xf numFmtId="0" fontId="15" fillId="7" borderId="0" xfId="0" applyFont="1" applyFill="1" applyAlignment="1">
      <alignment horizontal="left" wrapText="1"/>
    </xf>
    <xf numFmtId="3" fontId="13" fillId="0" borderId="3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7" fontId="13" fillId="0" borderId="3" xfId="1" applyNumberFormat="1" applyFont="1" applyFill="1" applyBorder="1" applyAlignment="1" applyProtection="1">
      <alignment horizontal="center"/>
    </xf>
    <xf numFmtId="167" fontId="20" fillId="0" borderId="0" xfId="1" applyNumberFormat="1" applyFont="1" applyFill="1" applyBorder="1" applyAlignment="1" applyProtection="1">
      <alignment horizontal="center"/>
    </xf>
    <xf numFmtId="1" fontId="13" fillId="5" borderId="9" xfId="0" applyNumberFormat="1" applyFont="1" applyFill="1" applyBorder="1" applyAlignment="1">
      <alignment horizontal="left" vertical="top" wrapText="1"/>
    </xf>
    <xf numFmtId="1" fontId="13" fillId="5" borderId="0" xfId="0" applyNumberFormat="1" applyFont="1" applyFill="1" applyBorder="1" applyAlignment="1">
      <alignment horizontal="left" vertical="top" wrapText="1"/>
    </xf>
    <xf numFmtId="1" fontId="13" fillId="6" borderId="10" xfId="0" applyNumberFormat="1" applyFont="1" applyFill="1" applyBorder="1" applyAlignment="1">
      <alignment horizontal="left" vertical="top" wrapText="1"/>
    </xf>
    <xf numFmtId="1" fontId="13" fillId="6" borderId="0" xfId="0" applyNumberFormat="1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center"/>
    </xf>
  </cellXfs>
  <cellStyles count="3">
    <cellStyle name="Euro" xfId="2" xr:uid="{7EAAC404-F080-48F6-B076-F2E1C478AFFF}"/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66FFFF"/>
      <rgbColor rgb="FFFF99CC"/>
      <rgbColor rgb="FFCC99FF"/>
      <rgbColor rgb="FFFFCC99"/>
      <rgbColor rgb="FF3366FF"/>
      <rgbColor rgb="FF00CC66"/>
      <rgbColor rgb="FF99CC00"/>
      <rgbColor rgb="FFE3E300"/>
      <rgbColor rgb="FFFF9900"/>
      <rgbColor rgb="FFFF6600"/>
      <rgbColor rgb="FF666699"/>
      <rgbColor rgb="FF969696"/>
      <rgbColor rgb="FF003366"/>
      <rgbColor rgb="FF339966"/>
      <rgbColor rgb="FF0F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AMJ37"/>
  <sheetViews>
    <sheetView topLeftCell="A10" zoomScaleNormal="100" workbookViewId="0">
      <selection activeCell="E22" sqref="E22"/>
    </sheetView>
  </sheetViews>
  <sheetFormatPr defaultColWidth="8.77734375" defaultRowHeight="14.4" x14ac:dyDescent="0.3"/>
  <cols>
    <col min="1" max="1" width="12.109375" customWidth="1"/>
    <col min="2" max="2" width="35" customWidth="1"/>
    <col min="3" max="3" width="52.6640625" customWidth="1"/>
    <col min="5" max="5" width="12.88671875" customWidth="1"/>
    <col min="6" max="6" width="11" customWidth="1"/>
    <col min="7" max="7" width="14.33203125" customWidth="1"/>
    <col min="8" max="8" width="14" customWidth="1"/>
    <col min="9" max="11" width="12.88671875" customWidth="1"/>
    <col min="12" max="12" width="23.33203125" customWidth="1"/>
    <col min="13" max="13" width="18.44140625" customWidth="1"/>
    <col min="14" max="14" width="16.109375" customWidth="1"/>
    <col min="15" max="15" width="15.44140625" customWidth="1"/>
    <col min="1021" max="1024" width="11.5546875" customWidth="1"/>
  </cols>
  <sheetData>
    <row r="1" spans="1:1024" x14ac:dyDescent="0.3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024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024" ht="35.85" customHeight="1" x14ac:dyDescent="0.3">
      <c r="A3" s="9" t="s">
        <v>22</v>
      </c>
      <c r="B3" s="53" t="s">
        <v>23</v>
      </c>
      <c r="C3" s="54" t="s">
        <v>24</v>
      </c>
      <c r="D3" s="1" t="s">
        <v>25</v>
      </c>
      <c r="E3" s="1" t="s">
        <v>0</v>
      </c>
      <c r="F3" s="1" t="s">
        <v>1</v>
      </c>
      <c r="G3" s="9" t="s">
        <v>2</v>
      </c>
      <c r="H3" s="1" t="s">
        <v>3</v>
      </c>
      <c r="I3" s="1" t="s">
        <v>26</v>
      </c>
      <c r="J3" s="55" t="s">
        <v>27</v>
      </c>
      <c r="K3" s="1" t="s">
        <v>28</v>
      </c>
      <c r="L3" t="s">
        <v>29</v>
      </c>
      <c r="M3" t="s">
        <v>30</v>
      </c>
      <c r="N3" t="s">
        <v>31</v>
      </c>
    </row>
    <row r="4" spans="1:1024" ht="32.85" customHeight="1" x14ac:dyDescent="0.3">
      <c r="A4" s="10" t="s">
        <v>4</v>
      </c>
      <c r="B4" s="11" t="s">
        <v>32</v>
      </c>
      <c r="C4" s="12" t="s">
        <v>33</v>
      </c>
      <c r="D4" s="13" t="s">
        <v>5</v>
      </c>
      <c r="E4" s="14">
        <v>190</v>
      </c>
      <c r="F4" s="15">
        <f t="shared" ref="F4:F13" si="0">E4*G4</f>
        <v>712.5</v>
      </c>
      <c r="G4" s="16">
        <v>3.75</v>
      </c>
      <c r="H4" s="17">
        <v>304</v>
      </c>
      <c r="I4" s="17" t="s">
        <v>34</v>
      </c>
      <c r="J4" s="17">
        <f t="shared" ref="J4:J14" si="1">H4*4</f>
        <v>1216</v>
      </c>
      <c r="K4" s="18">
        <f t="shared" ref="K4:K14" si="2">J4*G4</f>
        <v>4560</v>
      </c>
      <c r="L4">
        <f>6000/4</f>
        <v>1500</v>
      </c>
      <c r="M4">
        <f>L4/5</f>
        <v>300</v>
      </c>
    </row>
    <row r="5" spans="1:1024" ht="34.200000000000003" x14ac:dyDescent="0.3">
      <c r="A5" s="10" t="s">
        <v>8</v>
      </c>
      <c r="B5" s="11" t="s">
        <v>35</v>
      </c>
      <c r="C5" s="11" t="s">
        <v>36</v>
      </c>
      <c r="D5" s="3" t="s">
        <v>5</v>
      </c>
      <c r="E5" s="4">
        <v>2019</v>
      </c>
      <c r="F5" s="19">
        <f t="shared" si="0"/>
        <v>7672.2</v>
      </c>
      <c r="G5" s="6">
        <v>3.8</v>
      </c>
      <c r="H5" s="7">
        <v>1605</v>
      </c>
      <c r="I5" s="17"/>
      <c r="J5" s="17">
        <f t="shared" si="1"/>
        <v>6420</v>
      </c>
      <c r="K5" s="18">
        <f t="shared" si="2"/>
        <v>24396</v>
      </c>
      <c r="L5">
        <f>1600*5</f>
        <v>8000</v>
      </c>
    </row>
    <row r="6" spans="1:1024" ht="34.200000000000003" x14ac:dyDescent="0.3">
      <c r="A6" s="10" t="s">
        <v>9</v>
      </c>
      <c r="B6" s="11" t="s">
        <v>37</v>
      </c>
      <c r="C6" s="11" t="s">
        <v>38</v>
      </c>
      <c r="D6" s="13" t="s">
        <v>5</v>
      </c>
      <c r="E6" s="14">
        <v>15</v>
      </c>
      <c r="F6" s="15">
        <f t="shared" si="0"/>
        <v>132</v>
      </c>
      <c r="G6" s="16">
        <v>8.8000000000000007</v>
      </c>
      <c r="H6" s="17">
        <v>54</v>
      </c>
      <c r="I6" s="17"/>
      <c r="J6" s="17">
        <f t="shared" si="1"/>
        <v>216</v>
      </c>
      <c r="K6" s="18">
        <f t="shared" si="2"/>
        <v>1900.8000000000002</v>
      </c>
      <c r="L6">
        <f>54*10</f>
        <v>540</v>
      </c>
    </row>
    <row r="7" spans="1:1024" ht="22.8" x14ac:dyDescent="0.3">
      <c r="A7" s="10" t="s">
        <v>11</v>
      </c>
      <c r="B7" s="11" t="s">
        <v>39</v>
      </c>
      <c r="C7" s="11" t="s">
        <v>40</v>
      </c>
      <c r="D7" s="13" t="s">
        <v>5</v>
      </c>
      <c r="E7" s="14">
        <v>660</v>
      </c>
      <c r="F7" s="15">
        <f t="shared" si="0"/>
        <v>990</v>
      </c>
      <c r="G7" s="16">
        <v>1.5</v>
      </c>
      <c r="H7" s="17">
        <v>593</v>
      </c>
      <c r="I7" s="17"/>
      <c r="J7" s="17">
        <f t="shared" si="1"/>
        <v>2372</v>
      </c>
      <c r="K7" s="18">
        <f t="shared" si="2"/>
        <v>3558</v>
      </c>
      <c r="L7">
        <f>H7*5</f>
        <v>2965</v>
      </c>
    </row>
    <row r="8" spans="1:1024" ht="22.8" x14ac:dyDescent="0.3">
      <c r="A8" s="10" t="s">
        <v>12</v>
      </c>
      <c r="B8" s="11" t="s">
        <v>41</v>
      </c>
      <c r="C8" s="11" t="s">
        <v>42</v>
      </c>
      <c r="D8" s="13" t="s">
        <v>5</v>
      </c>
      <c r="E8" s="14">
        <v>467</v>
      </c>
      <c r="F8" s="15">
        <f t="shared" si="0"/>
        <v>270.85999999999996</v>
      </c>
      <c r="G8" s="16">
        <v>0.57999999999999996</v>
      </c>
      <c r="H8" s="17">
        <v>882</v>
      </c>
      <c r="I8" s="17"/>
      <c r="J8" s="17">
        <f t="shared" si="1"/>
        <v>3528</v>
      </c>
      <c r="K8" s="18">
        <f t="shared" si="2"/>
        <v>2046.2399999999998</v>
      </c>
      <c r="L8">
        <f>880*0.75</f>
        <v>660</v>
      </c>
    </row>
    <row r="9" spans="1:1024" ht="52.95" customHeight="1" x14ac:dyDescent="0.3">
      <c r="A9" s="10" t="s">
        <v>17</v>
      </c>
      <c r="B9" s="11" t="s">
        <v>43</v>
      </c>
      <c r="C9" s="11" t="s">
        <v>43</v>
      </c>
      <c r="D9" s="13" t="s">
        <v>5</v>
      </c>
      <c r="E9" s="14">
        <v>5738</v>
      </c>
      <c r="F9" s="15">
        <f t="shared" si="0"/>
        <v>5623.24</v>
      </c>
      <c r="G9" s="16">
        <v>0.98</v>
      </c>
      <c r="H9" s="17">
        <v>6906</v>
      </c>
      <c r="I9" s="17"/>
      <c r="J9" s="17">
        <f t="shared" si="1"/>
        <v>27624</v>
      </c>
      <c r="K9" s="18">
        <f t="shared" si="2"/>
        <v>27071.52</v>
      </c>
      <c r="M9">
        <f>H9*5</f>
        <v>34530</v>
      </c>
    </row>
    <row r="10" spans="1:1024" ht="30.6" customHeight="1" x14ac:dyDescent="0.3">
      <c r="A10" s="10" t="s">
        <v>19</v>
      </c>
      <c r="B10" s="11" t="s">
        <v>44</v>
      </c>
      <c r="C10" s="11" t="s">
        <v>44</v>
      </c>
      <c r="D10" s="13" t="s">
        <v>5</v>
      </c>
      <c r="E10" s="14">
        <v>7946</v>
      </c>
      <c r="F10" s="15">
        <f t="shared" si="0"/>
        <v>7151.4000000000005</v>
      </c>
      <c r="G10" s="16">
        <v>0.9</v>
      </c>
      <c r="H10" s="17">
        <v>11564</v>
      </c>
      <c r="I10" s="17"/>
      <c r="J10" s="17">
        <f t="shared" si="1"/>
        <v>46256</v>
      </c>
      <c r="K10" s="18">
        <f t="shared" si="2"/>
        <v>41630.400000000001</v>
      </c>
      <c r="M10">
        <f>11500*5</f>
        <v>57500</v>
      </c>
    </row>
    <row r="11" spans="1:1024" s="20" customFormat="1" ht="34.200000000000003" x14ac:dyDescent="0.3">
      <c r="A11" s="10"/>
      <c r="B11" s="11" t="s">
        <v>45</v>
      </c>
      <c r="C11" s="11" t="s">
        <v>46</v>
      </c>
      <c r="D11" s="13" t="s">
        <v>5</v>
      </c>
      <c r="E11" s="14">
        <v>500</v>
      </c>
      <c r="F11" s="15">
        <f t="shared" si="0"/>
        <v>1280</v>
      </c>
      <c r="G11" s="16">
        <v>2.56</v>
      </c>
      <c r="H11" s="17">
        <v>2332</v>
      </c>
      <c r="I11" s="17"/>
      <c r="J11" s="17">
        <f t="shared" si="1"/>
        <v>9328</v>
      </c>
      <c r="K11" s="18">
        <f t="shared" si="2"/>
        <v>23879.68</v>
      </c>
      <c r="AMJ11"/>
    </row>
    <row r="12" spans="1:1024" s="20" customFormat="1" ht="22.8" x14ac:dyDescent="0.3">
      <c r="A12" s="21"/>
      <c r="B12" s="11" t="s">
        <v>47</v>
      </c>
      <c r="C12" s="11" t="s">
        <v>48</v>
      </c>
      <c r="D12" s="13" t="s">
        <v>5</v>
      </c>
      <c r="E12" s="14">
        <v>3070</v>
      </c>
      <c r="F12" s="15">
        <f t="shared" si="0"/>
        <v>5280.4</v>
      </c>
      <c r="G12" s="16">
        <v>1.72</v>
      </c>
      <c r="H12" s="17">
        <v>6539</v>
      </c>
      <c r="I12" s="17"/>
      <c r="J12" s="17">
        <f t="shared" si="1"/>
        <v>26156</v>
      </c>
      <c r="K12" s="18">
        <f t="shared" si="2"/>
        <v>44988.32</v>
      </c>
      <c r="AMJ12"/>
    </row>
    <row r="13" spans="1:1024" s="20" customFormat="1" ht="45.6" x14ac:dyDescent="0.3">
      <c r="A13" s="10" t="s">
        <v>20</v>
      </c>
      <c r="B13" s="11" t="s">
        <v>49</v>
      </c>
      <c r="C13" s="12" t="s">
        <v>50</v>
      </c>
      <c r="D13" s="13" t="s">
        <v>5</v>
      </c>
      <c r="E13" s="14">
        <v>328</v>
      </c>
      <c r="F13" s="22">
        <f t="shared" si="0"/>
        <v>1410.3999999999999</v>
      </c>
      <c r="G13" s="16">
        <v>4.3</v>
      </c>
      <c r="H13" s="17">
        <v>154</v>
      </c>
      <c r="I13" s="17"/>
      <c r="J13" s="17">
        <f t="shared" si="1"/>
        <v>616</v>
      </c>
      <c r="K13" s="18">
        <f t="shared" si="2"/>
        <v>2648.7999999999997</v>
      </c>
      <c r="AMJ13"/>
    </row>
    <row r="14" spans="1:1024" s="20" customFormat="1" ht="38.1" customHeight="1" x14ac:dyDescent="0.3">
      <c r="A14" s="10" t="s">
        <v>51</v>
      </c>
      <c r="B14" s="11" t="s">
        <v>52</v>
      </c>
      <c r="C14" s="12" t="s">
        <v>53</v>
      </c>
      <c r="D14" s="13" t="s">
        <v>5</v>
      </c>
      <c r="E14" s="14"/>
      <c r="F14" s="15"/>
      <c r="G14" s="16">
        <v>3.9</v>
      </c>
      <c r="H14" s="17">
        <v>1060</v>
      </c>
      <c r="I14" s="17"/>
      <c r="J14" s="17">
        <f t="shared" si="1"/>
        <v>4240</v>
      </c>
      <c r="K14" s="18">
        <f t="shared" si="2"/>
        <v>16536</v>
      </c>
      <c r="AMJ14"/>
    </row>
    <row r="15" spans="1:1024" s="20" customFormat="1" ht="20.85" customHeight="1" x14ac:dyDescent="0.3">
      <c r="A15"/>
      <c r="B15"/>
      <c r="C15"/>
      <c r="D15"/>
      <c r="E15"/>
      <c r="F15"/>
      <c r="G15"/>
      <c r="H15"/>
      <c r="I15"/>
      <c r="J15"/>
      <c r="K15" s="23">
        <f>SUM(K4:K14)</f>
        <v>193215.75999999998</v>
      </c>
      <c r="AMJ15"/>
    </row>
    <row r="16" spans="1:1024" x14ac:dyDescent="0.3">
      <c r="I16" s="81" t="s">
        <v>113</v>
      </c>
      <c r="J16" s="81"/>
      <c r="K16" s="23">
        <f>K15*30%</f>
        <v>57964.727999999996</v>
      </c>
    </row>
    <row r="17" spans="1:12" x14ac:dyDescent="0.3">
      <c r="J17" s="26" t="s">
        <v>112</v>
      </c>
      <c r="K17" s="23">
        <f>K15+K16</f>
        <v>251180.48799999998</v>
      </c>
    </row>
    <row r="18" spans="1:12" x14ac:dyDescent="0.3">
      <c r="H18" s="24"/>
      <c r="I18" s="25" t="s">
        <v>54</v>
      </c>
      <c r="J18" s="26" t="s">
        <v>114</v>
      </c>
      <c r="K18" s="27">
        <v>252000</v>
      </c>
    </row>
    <row r="19" spans="1:12" x14ac:dyDescent="0.3">
      <c r="H19" s="80" t="s">
        <v>55</v>
      </c>
      <c r="I19" s="80"/>
      <c r="J19" s="28">
        <v>0.5</v>
      </c>
      <c r="K19" s="23">
        <f>K18*50%</f>
        <v>126000</v>
      </c>
    </row>
    <row r="20" spans="1:12" x14ac:dyDescent="0.3">
      <c r="H20" s="80" t="s">
        <v>56</v>
      </c>
      <c r="I20" s="80"/>
      <c r="J20" s="28"/>
      <c r="K20" s="23">
        <f>K18/48*12</f>
        <v>63000</v>
      </c>
    </row>
    <row r="21" spans="1:12" x14ac:dyDescent="0.3">
      <c r="H21" s="24"/>
      <c r="I21" s="25" t="s">
        <v>57</v>
      </c>
      <c r="J21" s="28"/>
      <c r="K21" s="27">
        <f>K18+K19+K20</f>
        <v>441000</v>
      </c>
    </row>
    <row r="22" spans="1:12" s="63" customFormat="1" x14ac:dyDescent="0.3">
      <c r="H22" s="77"/>
      <c r="I22" s="78" t="s">
        <v>136</v>
      </c>
      <c r="J22" s="65">
        <v>0.6</v>
      </c>
      <c r="K22" s="66">
        <f>K21*J22</f>
        <v>264600</v>
      </c>
    </row>
    <row r="23" spans="1:12" s="63" customFormat="1" x14ac:dyDescent="0.3">
      <c r="H23" s="77"/>
      <c r="I23" s="78" t="s">
        <v>137</v>
      </c>
      <c r="J23" s="65">
        <v>0.4</v>
      </c>
      <c r="K23" s="66">
        <f>K21*J23</f>
        <v>176400</v>
      </c>
    </row>
    <row r="24" spans="1:12" s="63" customFormat="1" ht="15" customHeight="1" x14ac:dyDescent="0.3">
      <c r="I24" s="64"/>
      <c r="J24" s="65"/>
      <c r="K24" s="66"/>
    </row>
    <row r="25" spans="1:12" s="63" customFormat="1" x14ac:dyDescent="0.3"/>
    <row r="26" spans="1:12" x14ac:dyDescent="0.3">
      <c r="A26" s="79" t="s">
        <v>58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7" spans="1:12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2" ht="24.6" x14ac:dyDescent="0.3">
      <c r="A28" s="1" t="s">
        <v>59</v>
      </c>
      <c r="B28" s="1" t="s">
        <v>23</v>
      </c>
      <c r="C28" s="9" t="s">
        <v>24</v>
      </c>
      <c r="D28" s="1" t="s">
        <v>25</v>
      </c>
      <c r="E28" s="1" t="s">
        <v>0</v>
      </c>
      <c r="F28" s="1" t="s">
        <v>1</v>
      </c>
      <c r="G28" s="9" t="s">
        <v>2</v>
      </c>
      <c r="H28" s="1" t="s">
        <v>3</v>
      </c>
      <c r="I28" s="1" t="s">
        <v>26</v>
      </c>
      <c r="J28" s="9" t="s">
        <v>27</v>
      </c>
      <c r="K28" s="1" t="s">
        <v>28</v>
      </c>
    </row>
    <row r="29" spans="1:12" ht="34.200000000000003" x14ac:dyDescent="0.3">
      <c r="A29" s="10" t="s">
        <v>6</v>
      </c>
      <c r="B29" s="11" t="s">
        <v>60</v>
      </c>
      <c r="C29" s="29" t="s">
        <v>61</v>
      </c>
      <c r="D29" s="13" t="s">
        <v>5</v>
      </c>
      <c r="E29" s="14">
        <v>73</v>
      </c>
      <c r="F29" s="30">
        <f t="shared" ref="F29:F36" si="3">E29*G29</f>
        <v>45.99</v>
      </c>
      <c r="G29" s="16">
        <v>0.63</v>
      </c>
      <c r="H29" s="17">
        <v>366</v>
      </c>
      <c r="I29" s="17"/>
      <c r="J29" s="17"/>
      <c r="K29" s="31">
        <f t="shared" ref="K29:K37" si="4">H29*G29</f>
        <v>230.58</v>
      </c>
    </row>
    <row r="30" spans="1:12" s="40" customFormat="1" ht="45.6" x14ac:dyDescent="0.3">
      <c r="A30" s="32" t="s">
        <v>7</v>
      </c>
      <c r="B30" s="33" t="s">
        <v>62</v>
      </c>
      <c r="C30" s="12" t="s">
        <v>63</v>
      </c>
      <c r="D30" s="34" t="s">
        <v>5</v>
      </c>
      <c r="E30" s="35">
        <v>17</v>
      </c>
      <c r="F30" s="36">
        <f t="shared" si="3"/>
        <v>144.5</v>
      </c>
      <c r="G30" s="37">
        <v>8.5</v>
      </c>
      <c r="H30" s="38">
        <v>19</v>
      </c>
      <c r="I30" s="38"/>
      <c r="J30" s="38"/>
      <c r="K30" s="39">
        <f t="shared" si="4"/>
        <v>161.5</v>
      </c>
    </row>
    <row r="31" spans="1:12" s="41" customFormat="1" ht="125.4" x14ac:dyDescent="0.3">
      <c r="A31" s="10" t="s">
        <v>10</v>
      </c>
      <c r="B31" s="11" t="s">
        <v>64</v>
      </c>
      <c r="C31" s="12" t="s">
        <v>65</v>
      </c>
      <c r="D31" s="13" t="s">
        <v>5</v>
      </c>
      <c r="E31" s="14">
        <v>75</v>
      </c>
      <c r="F31" s="30">
        <f t="shared" si="3"/>
        <v>31.5</v>
      </c>
      <c r="G31" s="16">
        <v>0.42</v>
      </c>
      <c r="H31" s="17">
        <v>153</v>
      </c>
      <c r="I31" s="17"/>
      <c r="J31" s="17"/>
      <c r="K31" s="31">
        <f t="shared" si="4"/>
        <v>64.259999999999991</v>
      </c>
      <c r="L31" s="41">
        <f>150/2</f>
        <v>75</v>
      </c>
    </row>
    <row r="32" spans="1:12" ht="45.6" x14ac:dyDescent="0.3">
      <c r="A32" s="10" t="s">
        <v>13</v>
      </c>
      <c r="B32" s="11" t="s">
        <v>66</v>
      </c>
      <c r="C32" s="12" t="s">
        <v>67</v>
      </c>
      <c r="D32" s="13" t="s">
        <v>5</v>
      </c>
      <c r="E32" s="14">
        <v>54</v>
      </c>
      <c r="F32" s="30">
        <f t="shared" si="3"/>
        <v>464.4</v>
      </c>
      <c r="G32" s="16">
        <v>8.6</v>
      </c>
      <c r="H32" s="17">
        <v>7</v>
      </c>
      <c r="I32" s="17"/>
      <c r="J32" s="17"/>
      <c r="K32" s="31">
        <f t="shared" si="4"/>
        <v>60.199999999999996</v>
      </c>
    </row>
    <row r="33" spans="1:12" ht="102.6" x14ac:dyDescent="0.3">
      <c r="A33" s="10" t="s">
        <v>14</v>
      </c>
      <c r="B33" s="11" t="s">
        <v>68</v>
      </c>
      <c r="C33" s="12" t="s">
        <v>69</v>
      </c>
      <c r="D33" s="13" t="s">
        <v>5</v>
      </c>
      <c r="E33" s="14">
        <v>492</v>
      </c>
      <c r="F33" s="30">
        <f t="shared" si="3"/>
        <v>206.64</v>
      </c>
      <c r="G33" s="16">
        <v>0.42</v>
      </c>
      <c r="H33" s="17">
        <v>224</v>
      </c>
      <c r="I33" s="17"/>
      <c r="J33" s="17"/>
      <c r="K33" s="31">
        <f t="shared" si="4"/>
        <v>94.08</v>
      </c>
    </row>
    <row r="34" spans="1:12" ht="34.200000000000003" x14ac:dyDescent="0.3">
      <c r="A34" s="10" t="s">
        <v>15</v>
      </c>
      <c r="B34" s="11" t="s">
        <v>70</v>
      </c>
      <c r="C34" s="12" t="s">
        <v>71</v>
      </c>
      <c r="D34" s="13" t="s">
        <v>5</v>
      </c>
      <c r="E34" s="14">
        <v>2</v>
      </c>
      <c r="F34" s="30">
        <f t="shared" si="3"/>
        <v>8.5</v>
      </c>
      <c r="G34" s="16">
        <v>4.25</v>
      </c>
      <c r="H34" s="17">
        <v>5</v>
      </c>
      <c r="I34" s="17"/>
      <c r="J34" s="17"/>
      <c r="K34" s="31">
        <f t="shared" si="4"/>
        <v>21.25</v>
      </c>
      <c r="L34">
        <f>H34*0.75</f>
        <v>3.75</v>
      </c>
    </row>
    <row r="35" spans="1:12" ht="34.200000000000003" x14ac:dyDescent="0.3">
      <c r="A35" s="2" t="s">
        <v>16</v>
      </c>
      <c r="B35" s="8" t="s">
        <v>72</v>
      </c>
      <c r="C35" s="12" t="s">
        <v>73</v>
      </c>
      <c r="D35" s="3" t="s">
        <v>5</v>
      </c>
      <c r="E35" s="4">
        <v>327</v>
      </c>
      <c r="F35" s="5">
        <f t="shared" si="3"/>
        <v>137.34</v>
      </c>
      <c r="G35" s="6">
        <v>0.42</v>
      </c>
      <c r="H35" s="7">
        <v>481</v>
      </c>
      <c r="I35" s="7"/>
      <c r="J35" s="7"/>
      <c r="K35" s="42">
        <f t="shared" si="4"/>
        <v>202.01999999999998</v>
      </c>
    </row>
    <row r="36" spans="1:12" ht="57" x14ac:dyDescent="0.3">
      <c r="A36" s="10" t="s">
        <v>18</v>
      </c>
      <c r="B36" s="11" t="s">
        <v>74</v>
      </c>
      <c r="C36" s="12" t="s">
        <v>75</v>
      </c>
      <c r="D36" s="13" t="s">
        <v>5</v>
      </c>
      <c r="E36" s="14">
        <v>20</v>
      </c>
      <c r="F36" s="30">
        <f t="shared" si="3"/>
        <v>200</v>
      </c>
      <c r="G36" s="16">
        <v>10</v>
      </c>
      <c r="H36" s="17">
        <v>80</v>
      </c>
      <c r="I36" s="17"/>
      <c r="J36" s="17"/>
      <c r="K36" s="31">
        <f t="shared" si="4"/>
        <v>800</v>
      </c>
    </row>
    <row r="37" spans="1:12" ht="58.2" x14ac:dyDescent="0.3">
      <c r="A37" s="10">
        <v>50310376</v>
      </c>
      <c r="B37" s="11" t="s">
        <v>76</v>
      </c>
      <c r="C37" s="33" t="s">
        <v>77</v>
      </c>
      <c r="D37" s="13" t="s">
        <v>5</v>
      </c>
      <c r="E37" s="13"/>
      <c r="F37" s="13"/>
      <c r="G37" s="16">
        <v>4</v>
      </c>
      <c r="H37" s="17">
        <v>220</v>
      </c>
      <c r="I37" s="17"/>
      <c r="J37" s="17"/>
      <c r="K37" s="31">
        <f t="shared" si="4"/>
        <v>880</v>
      </c>
    </row>
  </sheetData>
  <mergeCells count="5">
    <mergeCell ref="A1:K2"/>
    <mergeCell ref="H19:I19"/>
    <mergeCell ref="H20:I20"/>
    <mergeCell ref="A26:K27"/>
    <mergeCell ref="I16:J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B554-DFAA-45D4-8D01-2D9EBB0BC407}">
  <sheetPr>
    <tabColor rgb="FF99FF66"/>
  </sheetPr>
  <dimension ref="A1:J42"/>
  <sheetViews>
    <sheetView tabSelected="1" workbookViewId="0">
      <selection activeCell="F19" sqref="F19:G19"/>
    </sheetView>
  </sheetViews>
  <sheetFormatPr defaultRowHeight="14.4" x14ac:dyDescent="0.3"/>
  <cols>
    <col min="2" max="2" width="33.21875" customWidth="1"/>
    <col min="3" max="3" width="9" customWidth="1"/>
    <col min="4" max="4" width="11.77734375" customWidth="1"/>
    <col min="5" max="5" width="11.109375" customWidth="1"/>
    <col min="6" max="6" width="10.5546875" customWidth="1"/>
    <col min="7" max="7" width="11.33203125" customWidth="1"/>
    <col min="8" max="8" width="10.5546875" customWidth="1"/>
    <col min="9" max="9" width="10.6640625" customWidth="1"/>
    <col min="10" max="10" width="12.44140625" customWidth="1"/>
  </cols>
  <sheetData>
    <row r="1" spans="1:10" ht="14.4" customHeight="1" x14ac:dyDescent="0.3">
      <c r="A1" s="71" t="s">
        <v>86</v>
      </c>
      <c r="B1" s="82" t="s">
        <v>143</v>
      </c>
      <c r="C1" s="82"/>
      <c r="D1" s="82"/>
      <c r="E1" s="82"/>
      <c r="F1" s="82"/>
      <c r="G1" s="82"/>
      <c r="H1" s="82"/>
      <c r="I1" s="82"/>
      <c r="J1" s="82"/>
    </row>
    <row r="2" spans="1:10" ht="61.2" x14ac:dyDescent="0.3">
      <c r="A2" s="43" t="s">
        <v>78</v>
      </c>
      <c r="B2" s="43" t="s">
        <v>79</v>
      </c>
      <c r="C2" s="44" t="s">
        <v>80</v>
      </c>
      <c r="D2" s="45" t="s">
        <v>81</v>
      </c>
      <c r="E2" s="44" t="s">
        <v>82</v>
      </c>
      <c r="F2" s="46" t="s">
        <v>83</v>
      </c>
      <c r="G2" s="46" t="s">
        <v>84</v>
      </c>
      <c r="H2" s="47" t="s">
        <v>85</v>
      </c>
      <c r="I2" s="49" t="s">
        <v>132</v>
      </c>
      <c r="J2" s="48" t="s">
        <v>109</v>
      </c>
    </row>
    <row r="3" spans="1:10" ht="20.399999999999999" x14ac:dyDescent="0.3">
      <c r="A3" s="56" t="s">
        <v>87</v>
      </c>
      <c r="B3" s="52" t="s">
        <v>139</v>
      </c>
      <c r="C3" s="50" t="s">
        <v>34</v>
      </c>
      <c r="D3" s="57">
        <f>1500*4</f>
        <v>6000</v>
      </c>
      <c r="E3" s="51"/>
      <c r="F3" s="51"/>
      <c r="G3" s="51"/>
      <c r="H3" s="51"/>
      <c r="I3" s="51"/>
      <c r="J3" s="51"/>
    </row>
    <row r="4" spans="1:10" x14ac:dyDescent="0.3">
      <c r="A4" s="56" t="s">
        <v>88</v>
      </c>
      <c r="B4" s="52" t="s">
        <v>140</v>
      </c>
      <c r="C4" s="50" t="s">
        <v>34</v>
      </c>
      <c r="D4" s="57">
        <f>1500*4</f>
        <v>6000</v>
      </c>
      <c r="E4" s="51"/>
      <c r="F4" s="51"/>
      <c r="G4" s="51"/>
      <c r="H4" s="51"/>
      <c r="I4" s="51"/>
      <c r="J4" s="51"/>
    </row>
    <row r="5" spans="1:10" ht="20.399999999999999" x14ac:dyDescent="0.3">
      <c r="A5" s="56" t="s">
        <v>90</v>
      </c>
      <c r="B5" s="52" t="s">
        <v>89</v>
      </c>
      <c r="C5" s="50" t="s">
        <v>34</v>
      </c>
      <c r="D5" s="57">
        <f>8000*4</f>
        <v>32000</v>
      </c>
      <c r="E5" s="51"/>
      <c r="F5" s="51"/>
      <c r="G5" s="51"/>
      <c r="H5" s="51"/>
      <c r="I5" s="51"/>
      <c r="J5" s="51"/>
    </row>
    <row r="6" spans="1:10" ht="20.399999999999999" customHeight="1" x14ac:dyDescent="0.3">
      <c r="A6" s="56" t="s">
        <v>92</v>
      </c>
      <c r="B6" s="52" t="s">
        <v>91</v>
      </c>
      <c r="C6" s="50" t="s">
        <v>34</v>
      </c>
      <c r="D6" s="57">
        <f>540*4</f>
        <v>2160</v>
      </c>
      <c r="E6" s="51"/>
      <c r="F6" s="51"/>
      <c r="G6" s="51"/>
      <c r="H6" s="51"/>
      <c r="I6" s="51"/>
      <c r="J6" s="51"/>
    </row>
    <row r="7" spans="1:10" ht="20.399999999999999" x14ac:dyDescent="0.3">
      <c r="A7" s="56" t="s">
        <v>93</v>
      </c>
      <c r="B7" s="52" t="s">
        <v>104</v>
      </c>
      <c r="C7" s="50" t="s">
        <v>34</v>
      </c>
      <c r="D7" s="57">
        <f>2965*4</f>
        <v>11860</v>
      </c>
      <c r="E7" s="51"/>
      <c r="F7" s="51"/>
      <c r="G7" s="51"/>
      <c r="H7" s="51"/>
      <c r="I7" s="51"/>
      <c r="J7" s="51"/>
    </row>
    <row r="8" spans="1:10" ht="20.399999999999999" x14ac:dyDescent="0.3">
      <c r="A8" s="56" t="s">
        <v>95</v>
      </c>
      <c r="B8" s="52" t="s">
        <v>94</v>
      </c>
      <c r="C8" s="50" t="s">
        <v>34</v>
      </c>
      <c r="D8" s="57">
        <f>660*4</f>
        <v>2640</v>
      </c>
      <c r="E8" s="51"/>
      <c r="F8" s="51"/>
      <c r="G8" s="51"/>
      <c r="H8" s="51"/>
      <c r="I8" s="51"/>
      <c r="J8" s="51"/>
    </row>
    <row r="9" spans="1:10" x14ac:dyDescent="0.3">
      <c r="A9" s="56" t="s">
        <v>96</v>
      </c>
      <c r="B9" s="52" t="s">
        <v>105</v>
      </c>
      <c r="C9" s="50" t="s">
        <v>34</v>
      </c>
      <c r="D9" s="57">
        <f>34530*4</f>
        <v>138120</v>
      </c>
      <c r="E9" s="51"/>
      <c r="F9" s="51"/>
      <c r="G9" s="51"/>
      <c r="H9" s="51"/>
      <c r="I9" s="51"/>
      <c r="J9" s="51"/>
    </row>
    <row r="10" spans="1:10" x14ac:dyDescent="0.3">
      <c r="A10" s="56" t="s">
        <v>98</v>
      </c>
      <c r="B10" s="52" t="s">
        <v>97</v>
      </c>
      <c r="C10" s="50" t="s">
        <v>34</v>
      </c>
      <c r="D10" s="57">
        <f>57500*4</f>
        <v>230000</v>
      </c>
      <c r="E10" s="51"/>
      <c r="F10" s="51"/>
      <c r="G10" s="51"/>
      <c r="H10" s="51"/>
      <c r="I10" s="51"/>
      <c r="J10" s="51"/>
    </row>
    <row r="11" spans="1:10" x14ac:dyDescent="0.3">
      <c r="A11" s="56" t="s">
        <v>100</v>
      </c>
      <c r="B11" s="52" t="s">
        <v>99</v>
      </c>
      <c r="C11" s="50" t="s">
        <v>106</v>
      </c>
      <c r="D11" s="57">
        <f>2300*4</f>
        <v>9200</v>
      </c>
      <c r="E11" s="51"/>
      <c r="F11" s="51"/>
      <c r="G11" s="51"/>
      <c r="H11" s="51"/>
      <c r="I11" s="51"/>
      <c r="J11" s="51"/>
    </row>
    <row r="12" spans="1:10" ht="16.2" customHeight="1" x14ac:dyDescent="0.3">
      <c r="A12" s="56" t="s">
        <v>102</v>
      </c>
      <c r="B12" s="52" t="s">
        <v>101</v>
      </c>
      <c r="C12" s="50" t="s">
        <v>106</v>
      </c>
      <c r="D12" s="57">
        <f>6500*4</f>
        <v>26000</v>
      </c>
      <c r="E12" s="51"/>
      <c r="F12" s="51"/>
      <c r="G12" s="51"/>
      <c r="H12" s="51"/>
      <c r="I12" s="51"/>
      <c r="J12" s="51"/>
    </row>
    <row r="13" spans="1:10" ht="20.399999999999999" x14ac:dyDescent="0.3">
      <c r="A13" s="56" t="s">
        <v>103</v>
      </c>
      <c r="B13" s="52" t="s">
        <v>108</v>
      </c>
      <c r="C13" s="50" t="s">
        <v>107</v>
      </c>
      <c r="D13" s="57">
        <f>80*4</f>
        <v>320</v>
      </c>
      <c r="E13" s="51"/>
      <c r="F13" s="51"/>
      <c r="G13" s="51"/>
      <c r="H13" s="51"/>
      <c r="I13" s="51"/>
      <c r="J13" s="51"/>
    </row>
    <row r="14" spans="1:10" ht="20.399999999999999" x14ac:dyDescent="0.3">
      <c r="A14" s="56" t="s">
        <v>116</v>
      </c>
      <c r="B14" s="52" t="s">
        <v>52</v>
      </c>
      <c r="C14" s="50" t="s">
        <v>34</v>
      </c>
      <c r="D14" s="57">
        <f>1060*4</f>
        <v>4240</v>
      </c>
      <c r="E14" s="51"/>
      <c r="F14" s="51"/>
      <c r="G14" s="51"/>
      <c r="H14" s="51"/>
      <c r="I14" s="51"/>
      <c r="J14" s="51"/>
    </row>
    <row r="15" spans="1:10" x14ac:dyDescent="0.3">
      <c r="H15" s="91" t="s">
        <v>134</v>
      </c>
      <c r="I15" s="91"/>
      <c r="J15" s="76"/>
    </row>
    <row r="16" spans="1:10" x14ac:dyDescent="0.3">
      <c r="C16" s="58"/>
      <c r="G16" s="59"/>
      <c r="H16" s="59"/>
      <c r="I16" s="59"/>
    </row>
    <row r="17" spans="1:10" x14ac:dyDescent="0.3">
      <c r="B17" s="60" t="s">
        <v>110</v>
      </c>
      <c r="C17" s="85">
        <v>302400</v>
      </c>
      <c r="D17" s="85"/>
      <c r="E17" s="61"/>
      <c r="F17" s="86"/>
      <c r="G17" s="86"/>
    </row>
    <row r="18" spans="1:10" x14ac:dyDescent="0.3">
      <c r="B18" s="60" t="s">
        <v>111</v>
      </c>
      <c r="C18" s="83"/>
      <c r="D18" s="83"/>
      <c r="E18" s="62"/>
      <c r="F18" s="84"/>
      <c r="G18" s="84"/>
    </row>
    <row r="19" spans="1:10" x14ac:dyDescent="0.3">
      <c r="B19" s="60" t="s">
        <v>138</v>
      </c>
      <c r="C19" s="83"/>
      <c r="D19" s="83"/>
      <c r="E19" s="62"/>
      <c r="F19" s="84"/>
      <c r="G19" s="84"/>
    </row>
    <row r="20" spans="1:10" x14ac:dyDescent="0.3">
      <c r="B20" s="74"/>
      <c r="C20" s="75"/>
      <c r="D20" s="75"/>
      <c r="E20" s="67"/>
      <c r="F20" s="67"/>
      <c r="G20" s="67"/>
    </row>
    <row r="21" spans="1:10" ht="20.399999999999999" customHeight="1" x14ac:dyDescent="0.3">
      <c r="B21" s="87" t="s">
        <v>141</v>
      </c>
      <c r="C21" s="88"/>
      <c r="D21" s="88"/>
      <c r="E21" s="88"/>
      <c r="F21" s="88"/>
      <c r="G21" s="88"/>
      <c r="H21" s="88"/>
      <c r="I21" s="88"/>
      <c r="J21" s="88"/>
    </row>
    <row r="22" spans="1:10" x14ac:dyDescent="0.3">
      <c r="B22" s="74"/>
      <c r="C22" s="75"/>
      <c r="D22" s="75"/>
      <c r="E22" s="67"/>
      <c r="F22" s="67"/>
      <c r="G22" s="67"/>
    </row>
    <row r="23" spans="1:10" ht="20.399999999999999" customHeight="1" x14ac:dyDescent="0.3">
      <c r="B23" s="89" t="s">
        <v>133</v>
      </c>
      <c r="C23" s="90"/>
      <c r="D23" s="90"/>
      <c r="E23" s="90"/>
      <c r="F23" s="90"/>
      <c r="G23" s="90"/>
      <c r="H23" s="90"/>
      <c r="I23" s="90"/>
      <c r="J23" s="90"/>
    </row>
    <row r="24" spans="1:10" x14ac:dyDescent="0.3">
      <c r="B24" s="74"/>
      <c r="C24" s="75"/>
      <c r="D24" s="75"/>
      <c r="E24" s="67"/>
      <c r="F24" s="67"/>
      <c r="G24" s="67"/>
    </row>
    <row r="25" spans="1:10" x14ac:dyDescent="0.3">
      <c r="B25" s="74" t="s">
        <v>144</v>
      </c>
      <c r="C25" s="75"/>
      <c r="D25" s="75"/>
      <c r="E25" s="67"/>
      <c r="F25" s="67"/>
      <c r="G25" s="67"/>
    </row>
    <row r="26" spans="1:10" x14ac:dyDescent="0.3">
      <c r="B26" s="74"/>
      <c r="C26" s="75"/>
      <c r="D26" s="75"/>
      <c r="E26" s="67"/>
      <c r="F26" s="67"/>
      <c r="G26" s="67"/>
    </row>
    <row r="27" spans="1:10" x14ac:dyDescent="0.3">
      <c r="B27" s="74"/>
      <c r="C27" s="75"/>
      <c r="D27" s="75"/>
      <c r="E27" s="67"/>
      <c r="F27" s="67"/>
      <c r="G27" s="67"/>
    </row>
    <row r="28" spans="1:10" x14ac:dyDescent="0.3">
      <c r="B28" s="74"/>
      <c r="C28" s="75"/>
      <c r="D28" s="75"/>
      <c r="E28" s="67"/>
      <c r="F28" s="67"/>
      <c r="G28" s="67"/>
    </row>
    <row r="30" spans="1:10" x14ac:dyDescent="0.3">
      <c r="A30" s="72" t="s">
        <v>126</v>
      </c>
      <c r="B30" s="82" t="s">
        <v>115</v>
      </c>
      <c r="C30" s="82"/>
      <c r="D30" s="82"/>
      <c r="E30" s="82"/>
      <c r="F30" s="82"/>
      <c r="G30" s="82"/>
      <c r="H30" s="82"/>
      <c r="I30" s="82"/>
      <c r="J30" s="82"/>
    </row>
    <row r="31" spans="1:10" ht="40.799999999999997" x14ac:dyDescent="0.3">
      <c r="A31" s="73" t="s">
        <v>78</v>
      </c>
      <c r="B31" s="73" t="s">
        <v>79</v>
      </c>
      <c r="C31" s="73" t="s">
        <v>130</v>
      </c>
      <c r="D31" s="73" t="s">
        <v>127</v>
      </c>
      <c r="E31" s="73" t="s">
        <v>128</v>
      </c>
      <c r="F31" s="73" t="s">
        <v>129</v>
      </c>
    </row>
    <row r="32" spans="1:10" x14ac:dyDescent="0.3">
      <c r="A32" s="68" t="s">
        <v>117</v>
      </c>
      <c r="B32" s="69" t="s">
        <v>60</v>
      </c>
      <c r="C32" s="50" t="s">
        <v>106</v>
      </c>
      <c r="D32" s="57">
        <v>300</v>
      </c>
      <c r="E32" s="51"/>
      <c r="F32" s="51"/>
    </row>
    <row r="33" spans="1:10" x14ac:dyDescent="0.3">
      <c r="A33" s="68" t="s">
        <v>118</v>
      </c>
      <c r="B33" s="69" t="s">
        <v>62</v>
      </c>
      <c r="C33" s="50" t="s">
        <v>106</v>
      </c>
      <c r="D33" s="57">
        <v>19</v>
      </c>
      <c r="E33" s="51"/>
      <c r="F33" s="51"/>
    </row>
    <row r="34" spans="1:10" x14ac:dyDescent="0.3">
      <c r="A34" s="68" t="s">
        <v>119</v>
      </c>
      <c r="B34" s="69" t="s">
        <v>64</v>
      </c>
      <c r="C34" s="50" t="s">
        <v>106</v>
      </c>
      <c r="D34" s="57">
        <v>150</v>
      </c>
      <c r="E34" s="51"/>
      <c r="F34" s="51"/>
    </row>
    <row r="35" spans="1:10" ht="20.399999999999999" x14ac:dyDescent="0.3">
      <c r="A35" s="68" t="s">
        <v>121</v>
      </c>
      <c r="B35" s="70" t="s">
        <v>120</v>
      </c>
      <c r="C35" s="50" t="s">
        <v>106</v>
      </c>
      <c r="D35" s="57">
        <v>7</v>
      </c>
      <c r="E35" s="51"/>
      <c r="F35" s="51"/>
    </row>
    <row r="36" spans="1:10" ht="20.399999999999999" x14ac:dyDescent="0.3">
      <c r="A36" s="68" t="s">
        <v>122</v>
      </c>
      <c r="B36" s="70" t="s">
        <v>68</v>
      </c>
      <c r="C36" s="50" t="s">
        <v>106</v>
      </c>
      <c r="D36" s="57">
        <v>220</v>
      </c>
      <c r="E36" s="51"/>
      <c r="F36" s="51"/>
    </row>
    <row r="37" spans="1:10" ht="20.399999999999999" x14ac:dyDescent="0.3">
      <c r="A37" s="68" t="s">
        <v>123</v>
      </c>
      <c r="B37" s="70" t="s">
        <v>70</v>
      </c>
      <c r="C37" s="50" t="s">
        <v>106</v>
      </c>
      <c r="D37" s="57">
        <v>3</v>
      </c>
      <c r="E37" s="51"/>
      <c r="F37" s="51"/>
    </row>
    <row r="38" spans="1:10" ht="20.399999999999999" x14ac:dyDescent="0.3">
      <c r="A38" s="68" t="s">
        <v>124</v>
      </c>
      <c r="B38" s="70" t="s">
        <v>72</v>
      </c>
      <c r="C38" s="50" t="s">
        <v>106</v>
      </c>
      <c r="D38" s="57">
        <v>450</v>
      </c>
      <c r="E38" s="51"/>
      <c r="F38" s="51"/>
    </row>
    <row r="39" spans="1:10" x14ac:dyDescent="0.3">
      <c r="A39" s="68" t="s">
        <v>125</v>
      </c>
      <c r="B39" s="70" t="s">
        <v>74</v>
      </c>
      <c r="C39" s="50" t="s">
        <v>106</v>
      </c>
      <c r="D39" s="57">
        <v>80</v>
      </c>
      <c r="E39" s="51"/>
      <c r="F39" s="51"/>
    </row>
    <row r="40" spans="1:10" ht="20.399999999999999" x14ac:dyDescent="0.3">
      <c r="A40" s="68" t="s">
        <v>142</v>
      </c>
      <c r="B40" s="70" t="s">
        <v>76</v>
      </c>
      <c r="C40" s="50" t="s">
        <v>106</v>
      </c>
      <c r="D40" s="57">
        <v>220</v>
      </c>
      <c r="E40" s="51"/>
      <c r="F40" s="51"/>
    </row>
    <row r="42" spans="1:10" x14ac:dyDescent="0.3">
      <c r="A42" s="72" t="s">
        <v>131</v>
      </c>
      <c r="B42" s="82" t="s">
        <v>135</v>
      </c>
      <c r="C42" s="82"/>
      <c r="D42" s="82"/>
      <c r="E42" s="82"/>
      <c r="F42" s="82"/>
      <c r="G42" s="82"/>
      <c r="H42" s="82"/>
      <c r="I42" s="82"/>
      <c r="J42" s="82"/>
    </row>
  </sheetData>
  <mergeCells count="12">
    <mergeCell ref="C17:D17"/>
    <mergeCell ref="F17:G17"/>
    <mergeCell ref="B1:J1"/>
    <mergeCell ref="B21:J21"/>
    <mergeCell ref="B23:J23"/>
    <mergeCell ref="H15:I15"/>
    <mergeCell ref="B30:J30"/>
    <mergeCell ref="B42:J42"/>
    <mergeCell ref="C18:D18"/>
    <mergeCell ref="F18:G18"/>
    <mergeCell ref="C19:D19"/>
    <mergeCell ref="F19:G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3BF4-B1D6-458B-8BB1-D377023C33B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0C78-EEC1-4624-815A-3342FFECFC5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Quadro economico lotto 1 </vt:lpstr>
      <vt:lpstr>SCHEDA OFFERTA lotto 1</vt:lpstr>
      <vt:lpstr>Foglio3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Windows</dc:creator>
  <dc:description/>
  <cp:lastModifiedBy>Cagnoni Armanda</cp:lastModifiedBy>
  <cp:revision>15</cp:revision>
  <cp:lastPrinted>2023-03-21T10:54:53Z</cp:lastPrinted>
  <dcterms:created xsi:type="dcterms:W3CDTF">2022-03-01T09:44:09Z</dcterms:created>
  <dcterms:modified xsi:type="dcterms:W3CDTF">2023-05-04T11:47:39Z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